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zi\OneDrive\Favoritos\Documentos\01. Profissional\06. Perícia Judicial\Parecer técnico SINDPESP\Parecer Técnico\"/>
    </mc:Choice>
  </mc:AlternateContent>
  <xr:revisionPtr revIDLastSave="0" documentId="13_ncr:1_{3ACF045F-12CA-49B2-9185-05D7852B7481}" xr6:coauthVersionLast="47" xr6:coauthVersionMax="47" xr10:uidLastSave="{00000000-0000-0000-0000-000000000000}"/>
  <bookViews>
    <workbookView xWindow="-120" yWindow="-120" windowWidth="20730" windowHeight="11040" xr2:uid="{BF93DD72-0B45-4600-A4E1-8ABE746251D3}"/>
  </bookViews>
  <sheets>
    <sheet name="Diferenças a receber" sheetId="9" r:id="rId1"/>
    <sheet name="Dif a receber DETALHADA" sheetId="11" r:id="rId2"/>
    <sheet name="Simulação_Salário Inicial" sheetId="3" r:id="rId3"/>
    <sheet name="Vencimentos corrigidos" sheetId="1" r:id="rId4"/>
    <sheet name="Parâmetros_Gratificações" sheetId="4" r:id="rId5"/>
    <sheet name="Salário inicial vigente (re)" sheetId="7" r:id="rId6"/>
    <sheet name="Salário inicial-dados oficiais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9" l="1"/>
  <c r="G7" i="9"/>
  <c r="G6" i="9"/>
  <c r="G5" i="9"/>
  <c r="G4" i="9"/>
  <c r="F8" i="9"/>
  <c r="F7" i="9"/>
  <c r="F6" i="9"/>
  <c r="F5" i="9"/>
  <c r="F4" i="9"/>
  <c r="D17" i="11" l="1"/>
  <c r="D16" i="11"/>
  <c r="D15" i="11"/>
  <c r="D14" i="11"/>
  <c r="D13" i="11"/>
  <c r="G5" i="1"/>
  <c r="G6" i="1"/>
  <c r="G7" i="1"/>
  <c r="G8" i="1"/>
  <c r="G4" i="1"/>
  <c r="F5" i="1"/>
  <c r="F6" i="1"/>
  <c r="F7" i="1"/>
  <c r="F8" i="1"/>
  <c r="F4" i="1"/>
  <c r="D16" i="9" l="1"/>
  <c r="D15" i="9"/>
  <c r="D14" i="9"/>
  <c r="D13" i="9"/>
  <c r="D12" i="9"/>
  <c r="H24" i="11"/>
  <c r="H23" i="11"/>
  <c r="H22" i="11"/>
  <c r="H21" i="11"/>
  <c r="H17" i="11"/>
  <c r="G17" i="11"/>
  <c r="G16" i="11"/>
  <c r="G15" i="11"/>
  <c r="G14" i="11"/>
  <c r="G13" i="11"/>
  <c r="H9" i="11"/>
  <c r="E9" i="11"/>
  <c r="E8" i="11"/>
  <c r="F8" i="11" s="1"/>
  <c r="I8" i="11" s="1"/>
  <c r="E7" i="11"/>
  <c r="F7" i="11" s="1"/>
  <c r="I7" i="11" s="1"/>
  <c r="E6" i="11"/>
  <c r="E5" i="11"/>
  <c r="K9" i="3"/>
  <c r="K8" i="3"/>
  <c r="K7" i="3"/>
  <c r="K6" i="3"/>
  <c r="K5" i="3"/>
  <c r="G9" i="3"/>
  <c r="G8" i="3"/>
  <c r="G7" i="3"/>
  <c r="G6" i="3"/>
  <c r="G5" i="3"/>
  <c r="G21" i="11" l="1"/>
  <c r="G22" i="11"/>
  <c r="G23" i="11"/>
  <c r="G24" i="11"/>
  <c r="G25" i="11"/>
  <c r="H25" i="11"/>
  <c r="F5" i="11"/>
  <c r="I5" i="11" s="1"/>
  <c r="F6" i="11"/>
  <c r="I6" i="11" s="1"/>
  <c r="F9" i="11"/>
  <c r="I9" i="11" s="1"/>
  <c r="H9" i="3" l="1"/>
  <c r="D9" i="3"/>
  <c r="D8" i="3"/>
  <c r="D7" i="3"/>
  <c r="D6" i="3"/>
  <c r="D5" i="3"/>
  <c r="G8" i="7"/>
  <c r="E8" i="7"/>
  <c r="E7" i="7"/>
  <c r="E6" i="7"/>
  <c r="F6" i="7" s="1"/>
  <c r="H6" i="7" s="1"/>
  <c r="E5" i="7"/>
  <c r="E4" i="7"/>
  <c r="F4" i="7" s="1"/>
  <c r="E8" i="3" l="1"/>
  <c r="F8" i="3" s="1"/>
  <c r="D25" i="11"/>
  <c r="E17" i="11"/>
  <c r="D24" i="11"/>
  <c r="E16" i="11"/>
  <c r="D21" i="11"/>
  <c r="E13" i="11"/>
  <c r="E14" i="11"/>
  <c r="D22" i="11"/>
  <c r="D23" i="11"/>
  <c r="E15" i="11"/>
  <c r="E7" i="3"/>
  <c r="F7" i="3" s="1"/>
  <c r="I7" i="3" s="1"/>
  <c r="I8" i="3"/>
  <c r="E9" i="3"/>
  <c r="F9" i="3" s="1"/>
  <c r="E5" i="3"/>
  <c r="F5" i="3" s="1"/>
  <c r="E6" i="3"/>
  <c r="F6" i="3" s="1"/>
  <c r="L6" i="7"/>
  <c r="J6" i="7"/>
  <c r="H4" i="7"/>
  <c r="J4" i="7" s="1"/>
  <c r="F7" i="7"/>
  <c r="H7" i="7" s="1"/>
  <c r="J7" i="7" s="1"/>
  <c r="F5" i="7"/>
  <c r="H5" i="7" s="1"/>
  <c r="J5" i="7" s="1"/>
  <c r="F8" i="7"/>
  <c r="H8" i="7" s="1"/>
  <c r="J8" i="7" s="1"/>
  <c r="F16" i="11" l="1"/>
  <c r="F14" i="11"/>
  <c r="F15" i="11"/>
  <c r="F17" i="11"/>
  <c r="F13" i="11"/>
  <c r="E15" i="9"/>
  <c r="F15" i="9" s="1"/>
  <c r="E14" i="9"/>
  <c r="F14" i="9" s="1"/>
  <c r="L7" i="3"/>
  <c r="E21" i="11"/>
  <c r="F21" i="11" s="1"/>
  <c r="I21" i="11" s="1"/>
  <c r="E25" i="11"/>
  <c r="F25" i="11" s="1"/>
  <c r="I25" i="11" s="1"/>
  <c r="E23" i="11"/>
  <c r="F23" i="11" s="1"/>
  <c r="I23" i="11" s="1"/>
  <c r="L8" i="3"/>
  <c r="E22" i="11"/>
  <c r="F22" i="11" s="1"/>
  <c r="E24" i="11"/>
  <c r="F24" i="11" s="1"/>
  <c r="I5" i="3"/>
  <c r="I9" i="3"/>
  <c r="I6" i="3"/>
  <c r="L7" i="7"/>
  <c r="L8" i="7"/>
  <c r="L4" i="7"/>
  <c r="L5" i="7"/>
  <c r="I24" i="11" l="1"/>
  <c r="I15" i="11"/>
  <c r="I14" i="11"/>
  <c r="I17" i="11"/>
  <c r="I16" i="11"/>
  <c r="I13" i="11"/>
  <c r="E16" i="9"/>
  <c r="F16" i="9" s="1"/>
  <c r="I22" i="11"/>
  <c r="E12" i="9"/>
  <c r="F12" i="9" s="1"/>
  <c r="E13" i="9"/>
  <c r="F13" i="9" s="1"/>
  <c r="L6" i="3"/>
  <c r="M5" i="7" s="1"/>
  <c r="L9" i="3"/>
  <c r="M8" i="7" s="1"/>
  <c r="L5" i="3"/>
  <c r="M4" i="7" s="1"/>
  <c r="M7" i="7"/>
  <c r="M6" i="7"/>
</calcChain>
</file>

<file path=xl/sharedStrings.xml><?xml version="1.0" encoding="utf-8"?>
<sst xmlns="http://schemas.openxmlformats.org/spreadsheetml/2006/main" count="200" uniqueCount="96">
  <si>
    <t>Cargo</t>
  </si>
  <si>
    <t>Padrão de vencimento vigente (a)</t>
  </si>
  <si>
    <t>3ª Classe</t>
  </si>
  <si>
    <t>2ª Classe</t>
  </si>
  <si>
    <t>1ª Classe</t>
  </si>
  <si>
    <t>Especial</t>
  </si>
  <si>
    <t xml:space="preserve">Comissão </t>
  </si>
  <si>
    <t>Índice de salário real - IPCA (b)</t>
  </si>
  <si>
    <t xml:space="preserve">Padrão de vencimento real - IPCA)
(c = a/b) </t>
  </si>
  <si>
    <t>Salário-base suficiente para recompor o poder de compra perdido no período de 1993 a 2023</t>
  </si>
  <si>
    <t>DENOMINAÇÃO</t>
  </si>
  <si>
    <t>Denominação</t>
  </si>
  <si>
    <t>Delegado de Polícia 3ª Classe</t>
  </si>
  <si>
    <t>Delegado de Polícia 2ª Classe</t>
  </si>
  <si>
    <t>Delegado de Polícia 1ª Classe</t>
  </si>
  <si>
    <t>Delegado de Polícia Classe Especial</t>
  </si>
  <si>
    <t>Delegado Geral de Polícia</t>
  </si>
  <si>
    <t>Padrão</t>
  </si>
  <si>
    <t>I</t>
  </si>
  <si>
    <t>II</t>
  </si>
  <si>
    <t>III</t>
  </si>
  <si>
    <t>IV</t>
  </si>
  <si>
    <t>V</t>
  </si>
  <si>
    <t>RETP</t>
  </si>
  <si>
    <t>(*) GRATIF. REPRES.</t>
  </si>
  <si>
    <t>ADPJ</t>
  </si>
  <si>
    <t>Gratificações</t>
  </si>
  <si>
    <t>Base de cálculo</t>
  </si>
  <si>
    <t>Vigência</t>
  </si>
  <si>
    <t>Gratificação pelo Regime Especial de Trabalho Policial - RETP</t>
  </si>
  <si>
    <t xml:space="preserve">100% do valor respectivo padrão de vencimento </t>
  </si>
  <si>
    <t xml:space="preserve">Lei Complementar nº 1.222, de 13 de dezembro de 2013 </t>
  </si>
  <si>
    <t>COEFICIENTES</t>
  </si>
  <si>
    <t>A PARTIR DE</t>
  </si>
  <si>
    <t>Lei Complementar nº 207, de 05 de janeiro de 1979 e Lei Complementar nº 722, de 1º de julho de 1993</t>
  </si>
  <si>
    <r>
      <rPr>
        <b/>
        <sz val="10"/>
        <color theme="1"/>
        <rFont val="Arial"/>
        <family val="2"/>
      </rPr>
      <t>A x B</t>
    </r>
    <r>
      <rPr>
        <sz val="10"/>
        <color theme="1"/>
        <rFont val="Arial"/>
        <family val="2"/>
      </rPr>
      <t xml:space="preserve">
</t>
    </r>
    <r>
      <rPr>
        <u/>
        <sz val="10"/>
        <color theme="1"/>
        <rFont val="Arial"/>
        <family val="2"/>
      </rPr>
      <t>Onde</t>
    </r>
    <r>
      <rPr>
        <sz val="10"/>
        <color theme="1"/>
        <rFont val="Arial"/>
        <family val="2"/>
      </rPr>
      <t>:
A = Unidade Básica de Valor – UBV
B = Coeficientes</t>
    </r>
  </si>
  <si>
    <r>
      <rPr>
        <b/>
        <sz val="10"/>
        <color theme="1"/>
        <rFont val="Arial"/>
        <family val="2"/>
      </rPr>
      <t>(A + B) x C</t>
    </r>
    <r>
      <rPr>
        <sz val="10"/>
        <color theme="1"/>
        <rFont val="Arial"/>
        <family val="2"/>
      </rPr>
      <t xml:space="preserve">
</t>
    </r>
    <r>
      <rPr>
        <u/>
        <sz val="10"/>
        <color theme="1"/>
        <rFont val="Arial"/>
        <family val="2"/>
      </rPr>
      <t>Onde:</t>
    </r>
    <r>
      <rPr>
        <sz val="10"/>
        <color theme="1"/>
        <rFont val="Arial"/>
        <family val="2"/>
      </rPr>
      <t xml:space="preserve">
A = Valor do respectivo padrão de vencimento do Delegado de Policia
B = Regime Especial de Trabalho Policial – RETP
C = Coeficiente</t>
    </r>
  </si>
  <si>
    <t>Gratificação: Decreto 53.966/2009, que revogou o Decreto nº 34.666/92
UBV: Lei Complementar 1.388/2023</t>
  </si>
  <si>
    <t>Base legal</t>
  </si>
  <si>
    <t>Notas:</t>
  </si>
  <si>
    <t>a)</t>
  </si>
  <si>
    <t>Conforme art. 2º da LC nº 1.222/2013, o ADPJ será calculado mediante a aplicação de coeficientes sobre o valor do respectivo padrão de vencimento do Delegado de Polícia, acrescido do Regime Especial de Trabalho Policial - RETP e do adicional por tempo de serviço e da sexta-parte dos vencimentos, quando for o caso, na seguinte conformidade:</t>
  </si>
  <si>
    <t>b)</t>
  </si>
  <si>
    <r>
      <t>Adicional por Direção da Atividade de Polícia Judiciária - ADPJ</t>
    </r>
    <r>
      <rPr>
        <b/>
        <sz val="10"/>
        <color rgb="FFFF0000"/>
        <rFont val="Arial"/>
        <family val="2"/>
      </rPr>
      <t xml:space="preserve"> (a)</t>
    </r>
  </si>
  <si>
    <r>
      <t xml:space="preserve">Gratificações mensais a título de representação </t>
    </r>
    <r>
      <rPr>
        <b/>
        <sz val="10"/>
        <color rgb="FFFF0000"/>
        <rFont val="Arial"/>
        <family val="2"/>
      </rPr>
      <t>(b)</t>
    </r>
  </si>
  <si>
    <t>Conforme inciso II, art. 2º do Decreto nº 53.966/2009, os "valores da gratificação mensal concedida a título de representação de que trata este decreto serão calculados mediante a aplicação de coeficiente sobre o valor da Unidade Básica de Valor - UBV, instituída pelo artigo 33 da Lei Complementar nº 1.080, de 17 de dezembro de 2008, na seguinte conformidade":</t>
  </si>
  <si>
    <t xml:space="preserve">GRUPO </t>
  </si>
  <si>
    <t>II (ANEXO VI)</t>
  </si>
  <si>
    <t>III (ANEXO XIV)</t>
  </si>
  <si>
    <t>RETP (B)</t>
  </si>
  <si>
    <t>ADPJ 
C = (A+B) * 0,265</t>
  </si>
  <si>
    <t>Gratificação de Representação 
D = UBV * 12,90</t>
  </si>
  <si>
    <t>Conforme art. 8ª da LC 1.388/2023, a partir de 01.07.2023, a Unidade Básica de Valor - UBV, a que se refere o artigo 33 da Lei Complementar n° 1.080, de 17 de dezembro de 2008, passa a ter valor correspondente de:</t>
  </si>
  <si>
    <t>Salário Inicial (A+B+C+D)</t>
  </si>
  <si>
    <t>Salário Inicial vigente</t>
  </si>
  <si>
    <t>L.C. Nº 547/88 - ÁREA - POLICIA CIVIL - DELEGADO DE POLÍCIA</t>
  </si>
  <si>
    <t>PADRÃO</t>
  </si>
  <si>
    <t>SALARIO BASE</t>
  </si>
  <si>
    <t>SALÁRIO INICIAL</t>
  </si>
  <si>
    <t>DELEGADO DE POLÍCIA 3ª CLASSE</t>
  </si>
  <si>
    <t>DELEGADO DE POLÍCIA 2ª CLASSE</t>
  </si>
  <si>
    <t>DELEGADO DE POLÍCIA 1ª CLASSE</t>
  </si>
  <si>
    <t>DELEGADO DE POLÍCIA DE CLASSE ESPECIAL</t>
  </si>
  <si>
    <t>DELEGADO GERAL DE POLÍCIA</t>
  </si>
  <si>
    <t>Fonte:</t>
  </si>
  <si>
    <t>http://www.recursoshumanos.sp.gov.br/retribuicao.asp?pagina=policial3</t>
  </si>
  <si>
    <t xml:space="preserve">Vencimentos corrigidos IPCA - Salário Base (A) </t>
  </si>
  <si>
    <t xml:space="preserve">Vencimentos vigentes - Salário Base (A) </t>
  </si>
  <si>
    <t>Check 1</t>
  </si>
  <si>
    <t>Check 2</t>
  </si>
  <si>
    <t>Ver aba "RESUMO completo" do Anexo II - "Parecer Técnico _ Análise Completa" e a Tabela 6, tópico 4.2, do Parecer Técnico.</t>
  </si>
  <si>
    <t>Valor fixo de R$ 785,67</t>
  </si>
  <si>
    <t>Lei Complementar nº 432, de 18 de dezembro de 1985, , alterada pela Lei Complementar nº 1.179, de 26/06/2012.
Valor atual corrigido conforme o Comunicado Conjunto CAF/CRHE nº 01, de 1º de março de 2021</t>
  </si>
  <si>
    <r>
      <t>Adicional de Insalubridade</t>
    </r>
    <r>
      <rPr>
        <b/>
        <sz val="10"/>
        <color rgb="FFFF0000"/>
        <rFont val="Arial"/>
        <family val="2"/>
      </rPr>
      <t xml:space="preserve"> (b)</t>
    </r>
  </si>
  <si>
    <t>c)</t>
  </si>
  <si>
    <t>Todos os integrantes da carreira de Delegado de Polícia do Estado de São Paulo recebem o adicional de insalubridade em caráter permanente, no valor de R$785,67 - devido a classificação no grau máximo de risco, previsto na Lei Complementar nº 432, de 18/12/1985, alterada pela Lei Complementar nº 1.179, de 26/06/2012.</t>
  </si>
  <si>
    <t>Adicional de Insalubridade
(E)</t>
  </si>
  <si>
    <t>Salário Inicial (A+B+C+D+E)</t>
  </si>
  <si>
    <t>Adicional de Insalubridade
(D)</t>
  </si>
  <si>
    <t>Gratificação de Representação 
E = UBV * 12,90</t>
  </si>
  <si>
    <t>Salário Inicial (A+B+C+D+ E)</t>
  </si>
  <si>
    <t>Remuneração dos integrantes da Carreira de Delegado de Polícia do Estado de São Paulo corrigidos para recomposição das perdas inflacionárias acumuladas no período de 1993 até 2023</t>
  </si>
  <si>
    <t>(1) IPCA</t>
  </si>
  <si>
    <t>Reajustes necessários para recomposição salarial</t>
  </si>
  <si>
    <t>Remuneração atualmente vigente</t>
  </si>
  <si>
    <t>Remuneração contemplando a recomposição das perdas inflacionárias acumuladas</t>
  </si>
  <si>
    <t xml:space="preserve">Reajustes salariais necessários </t>
  </si>
  <si>
    <t xml:space="preserve">Reajustes salariais mínimos necessários (R$) </t>
  </si>
  <si>
    <t>Reajustes salariais mínimos necessários (%)</t>
  </si>
  <si>
    <t>Recomposição das perdas inflacionárias acumuladas no período de 1993 até 2023</t>
  </si>
  <si>
    <t>Reajuste sobre o vencimento-padrão, afim de recompor as perdas inflacionárias acumuladas</t>
  </si>
  <si>
    <t>Salário reajustado (R$)</t>
  </si>
  <si>
    <t>Salário Inicial real (R$)</t>
  </si>
  <si>
    <t>Remuneração Inicial real (R$)</t>
  </si>
  <si>
    <t>Remuneração Inicial com recomposição da inflação (R$)</t>
  </si>
  <si>
    <t>Perdas salariais que devem ser recompostas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</si>
</sst>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70C0"/>
      <name val="Arial"/>
      <family val="2"/>
    </font>
    <font>
      <b/>
      <sz val="9"/>
      <color rgb="FF0070C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i/>
      <sz val="9"/>
      <color theme="8" tint="-0.249977111117893"/>
      <name val="Arial"/>
      <family val="2"/>
    </font>
    <font>
      <i/>
      <sz val="9"/>
      <color theme="8" tint="-0.24997711111789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/>
      <top style="medium">
        <color rgb="FFF4F4F4"/>
      </top>
      <bottom style="medium">
        <color rgb="FFF4F4F4"/>
      </bottom>
      <diagonal/>
    </border>
    <border>
      <left/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/>
      <right/>
      <top style="medium">
        <color rgb="FFF4F4F4"/>
      </top>
      <bottom style="medium">
        <color rgb="FFF4F4F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3" fillId="0" borderId="0" xfId="0" applyNumberFormat="1" applyFont="1"/>
    <xf numFmtId="0" fontId="9" fillId="5" borderId="1" xfId="0" applyFont="1" applyFill="1" applyBorder="1" applyAlignment="1">
      <alignment horizontal="left" vertical="center" wrapText="1" indent="1"/>
    </xf>
    <xf numFmtId="0" fontId="10" fillId="5" borderId="1" xfId="0" applyFont="1" applyFill="1" applyBorder="1" applyAlignment="1">
      <alignment horizontal="left" vertical="center" wrapText="1" indent="1"/>
    </xf>
    <xf numFmtId="14" fontId="10" fillId="5" borderId="1" xfId="0" applyNumberFormat="1" applyFont="1" applyFill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4" fontId="14" fillId="6" borderId="5" xfId="0" applyNumberFormat="1" applyFont="1" applyFill="1" applyBorder="1" applyAlignment="1">
      <alignment horizontal="righ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right" vertical="center" wrapText="1"/>
    </xf>
    <xf numFmtId="0" fontId="14" fillId="6" borderId="5" xfId="0" applyFont="1" applyFill="1" applyBorder="1" applyAlignment="1">
      <alignment vertical="center" wrapText="1"/>
    </xf>
    <xf numFmtId="0" fontId="16" fillId="7" borderId="0" xfId="0" applyFont="1" applyFill="1" applyAlignment="1">
      <alignment horizontal="left" vertical="center" wrapText="1"/>
    </xf>
    <xf numFmtId="0" fontId="17" fillId="7" borderId="0" xfId="2" applyFont="1" applyFill="1" applyAlignment="1">
      <alignment horizontal="left" vertical="center"/>
    </xf>
    <xf numFmtId="0" fontId="14" fillId="7" borderId="0" xfId="0" applyFont="1" applyFill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/>
    </xf>
    <xf numFmtId="0" fontId="20" fillId="0" borderId="0" xfId="0" applyFont="1"/>
    <xf numFmtId="0" fontId="22" fillId="7" borderId="0" xfId="0" applyFont="1" applyFill="1" applyAlignment="1">
      <alignment horizontal="left" vertical="center" wrapText="1"/>
    </xf>
    <xf numFmtId="0" fontId="8" fillId="9" borderId="10" xfId="0" applyFont="1" applyFill="1" applyBorder="1" applyAlignment="1">
      <alignment horizontal="right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left" vertical="center" wrapText="1"/>
    </xf>
    <xf numFmtId="10" fontId="5" fillId="0" borderId="1" xfId="3" applyNumberFormat="1" applyFont="1" applyBorder="1" applyAlignment="1">
      <alignment horizontal="center" vertical="center"/>
    </xf>
    <xf numFmtId="43" fontId="3" fillId="0" borderId="0" xfId="1" applyFont="1"/>
    <xf numFmtId="10" fontId="3" fillId="0" borderId="0" xfId="1" applyNumberFormat="1" applyFont="1"/>
    <xf numFmtId="4" fontId="5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10" fontId="5" fillId="0" borderId="1" xfId="3" applyNumberFormat="1" applyFont="1" applyBorder="1" applyAlignment="1">
      <alignment horizontal="center"/>
    </xf>
    <xf numFmtId="0" fontId="11" fillId="0" borderId="0" xfId="0" applyFont="1"/>
    <xf numFmtId="43" fontId="5" fillId="0" borderId="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3" fontId="5" fillId="0" borderId="11" xfId="0" applyNumberFormat="1" applyFont="1" applyBorder="1" applyAlignment="1">
      <alignment horizontal="center" vertical="center"/>
    </xf>
    <xf numFmtId="10" fontId="5" fillId="0" borderId="11" xfId="3" applyNumberFormat="1" applyFont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 wrapText="1"/>
    </xf>
    <xf numFmtId="43" fontId="21" fillId="2" borderId="2" xfId="1" applyFont="1" applyFill="1" applyBorder="1" applyAlignment="1">
      <alignment horizontal="center" vertical="center" wrapText="1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</cellXfs>
  <cellStyles count="4">
    <cellStyle name="Hiperlink" xfId="2" builtinId="8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ecursoshumanos.sp.gov.br/retribuicao.asp?pagina=policial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F2BB3-A47A-4A8A-8212-29AA1190EC1B}">
  <dimension ref="A1:I18"/>
  <sheetViews>
    <sheetView showGridLines="0" tabSelected="1" zoomScaleNormal="100" workbookViewId="0">
      <selection activeCell="H11" sqref="H11"/>
    </sheetView>
  </sheetViews>
  <sheetFormatPr defaultColWidth="0" defaultRowHeight="12.75" zeroHeight="1" x14ac:dyDescent="0.2"/>
  <cols>
    <col min="1" max="1" width="2" style="1" customWidth="1"/>
    <col min="2" max="2" width="32.140625" style="1" customWidth="1"/>
    <col min="3" max="3" width="6.85546875" style="1" bestFit="1" customWidth="1"/>
    <col min="4" max="4" width="13.42578125" style="1" customWidth="1"/>
    <col min="5" max="5" width="15.42578125" style="1" customWidth="1"/>
    <col min="6" max="6" width="20.140625" style="1" customWidth="1"/>
    <col min="7" max="7" width="14.5703125" style="1" customWidth="1"/>
    <col min="8" max="8" width="3" style="1" customWidth="1"/>
    <col min="9" max="9" width="10.42578125" style="1" hidden="1" customWidth="1"/>
    <col min="10" max="16384" width="9.140625" style="1" hidden="1"/>
  </cols>
  <sheetData>
    <row r="1" spans="2:8" x14ac:dyDescent="0.2"/>
    <row r="2" spans="2:8" ht="13.5" customHeight="1" x14ac:dyDescent="0.2">
      <c r="B2" s="52" t="s">
        <v>90</v>
      </c>
      <c r="C2" s="52"/>
      <c r="D2" s="52"/>
      <c r="E2" s="52"/>
      <c r="F2" s="52"/>
      <c r="G2" s="52"/>
    </row>
    <row r="3" spans="2:8" ht="48" x14ac:dyDescent="0.2">
      <c r="B3" s="5" t="s">
        <v>11</v>
      </c>
      <c r="C3" s="5" t="s">
        <v>17</v>
      </c>
      <c r="D3" s="5" t="s">
        <v>92</v>
      </c>
      <c r="E3" s="5" t="s">
        <v>91</v>
      </c>
      <c r="F3" s="5" t="s">
        <v>87</v>
      </c>
      <c r="G3" s="5" t="s">
        <v>88</v>
      </c>
    </row>
    <row r="4" spans="2:8" x14ac:dyDescent="0.2">
      <c r="B4" s="44" t="s">
        <v>12</v>
      </c>
      <c r="C4" s="45" t="s">
        <v>18</v>
      </c>
      <c r="D4" s="46">
        <v>5943.87</v>
      </c>
      <c r="E4" s="47">
        <v>7323.8881336474742</v>
      </c>
      <c r="F4" s="46">
        <f>E4-D4</f>
        <v>1380.0181336474743</v>
      </c>
      <c r="G4" s="48">
        <f>E4/D4-1</f>
        <v>0.23217501958277587</v>
      </c>
    </row>
    <row r="5" spans="2:8" x14ac:dyDescent="0.2">
      <c r="B5" s="2" t="s">
        <v>13</v>
      </c>
      <c r="C5" s="8" t="s">
        <v>19</v>
      </c>
      <c r="D5" s="3">
        <v>6333.25</v>
      </c>
      <c r="E5" s="43">
        <v>8126.5059374597804</v>
      </c>
      <c r="F5" s="3">
        <f t="shared" ref="F5:F8" si="0">E5-D5</f>
        <v>1793.2559374597804</v>
      </c>
      <c r="G5" s="35">
        <f t="shared" ref="G5:G8" si="1">E5/D5-1</f>
        <v>0.28314939998575461</v>
      </c>
    </row>
    <row r="6" spans="2:8" x14ac:dyDescent="0.2">
      <c r="B6" s="2" t="s">
        <v>14</v>
      </c>
      <c r="C6" s="8" t="s">
        <v>20</v>
      </c>
      <c r="D6" s="3">
        <v>6751.61</v>
      </c>
      <c r="E6" s="43">
        <v>9029.4511913686874</v>
      </c>
      <c r="F6" s="3">
        <f t="shared" si="0"/>
        <v>2277.8411913686878</v>
      </c>
      <c r="G6" s="35">
        <f t="shared" si="1"/>
        <v>0.33737748349929686</v>
      </c>
    </row>
    <row r="7" spans="2:8" x14ac:dyDescent="0.2">
      <c r="B7" s="2" t="s">
        <v>15</v>
      </c>
      <c r="C7" s="8" t="s">
        <v>21</v>
      </c>
      <c r="D7" s="3">
        <v>7151.61</v>
      </c>
      <c r="E7" s="43">
        <v>9531.0870941313133</v>
      </c>
      <c r="F7" s="3">
        <f t="shared" si="0"/>
        <v>2379.4770941313136</v>
      </c>
      <c r="G7" s="35">
        <f t="shared" si="1"/>
        <v>0.33271907921870936</v>
      </c>
    </row>
    <row r="8" spans="2:8" x14ac:dyDescent="0.2">
      <c r="B8" s="2" t="s">
        <v>16</v>
      </c>
      <c r="C8" s="8" t="s">
        <v>22</v>
      </c>
      <c r="D8" s="3">
        <v>8732.35</v>
      </c>
      <c r="E8" s="43">
        <v>10032.723446134069</v>
      </c>
      <c r="F8" s="3">
        <f t="shared" si="0"/>
        <v>1300.3734461340682</v>
      </c>
      <c r="G8" s="35">
        <f t="shared" si="1"/>
        <v>0.14891448992929379</v>
      </c>
    </row>
    <row r="9" spans="2:8" x14ac:dyDescent="0.2"/>
    <row r="10" spans="2:8" x14ac:dyDescent="0.2">
      <c r="B10" s="49" t="s">
        <v>85</v>
      </c>
      <c r="C10" s="50"/>
      <c r="D10" s="50"/>
      <c r="E10" s="50"/>
      <c r="F10" s="51"/>
    </row>
    <row r="11" spans="2:8" ht="48" x14ac:dyDescent="0.2">
      <c r="B11" s="5" t="s">
        <v>11</v>
      </c>
      <c r="C11" s="5" t="s">
        <v>17</v>
      </c>
      <c r="D11" s="5" t="s">
        <v>93</v>
      </c>
      <c r="E11" s="5" t="s">
        <v>94</v>
      </c>
      <c r="F11" s="5" t="s">
        <v>95</v>
      </c>
    </row>
    <row r="12" spans="2:8" x14ac:dyDescent="0.2">
      <c r="B12" s="2" t="s">
        <v>12</v>
      </c>
      <c r="C12" s="8" t="s">
        <v>18</v>
      </c>
      <c r="D12" s="3">
        <f>'Salário inicial vigente (re)'!$J$4</f>
        <v>15823.661099999999</v>
      </c>
      <c r="E12" s="3">
        <f>'Simulação_Salário Inicial'!$I$5</f>
        <v>19315.111700000001</v>
      </c>
      <c r="F12" s="3">
        <f>E12-D12</f>
        <v>3491.4506000000019</v>
      </c>
      <c r="G12" s="37"/>
      <c r="H12" s="36"/>
    </row>
    <row r="13" spans="2:8" x14ac:dyDescent="0.2">
      <c r="B13" s="2" t="s">
        <v>13</v>
      </c>
      <c r="C13" s="8" t="s">
        <v>19</v>
      </c>
      <c r="D13" s="3">
        <f>'Salário inicial vigente (re)'!$J$5</f>
        <v>16808.7925</v>
      </c>
      <c r="E13" s="3">
        <f>'Simulação_Salário Inicial'!$I$6</f>
        <v>21345.740299999998</v>
      </c>
      <c r="F13" s="3">
        <f t="shared" ref="F13:F16" si="2">E13-D13</f>
        <v>4536.9477999999981</v>
      </c>
      <c r="G13" s="37"/>
      <c r="H13" s="36"/>
    </row>
    <row r="14" spans="2:8" x14ac:dyDescent="0.2">
      <c r="B14" s="2" t="s">
        <v>14</v>
      </c>
      <c r="C14" s="8" t="s">
        <v>20</v>
      </c>
      <c r="D14" s="3">
        <f>'Salário inicial vigente (re)'!$J$6</f>
        <v>17867.243299999998</v>
      </c>
      <c r="E14" s="3">
        <f>'Simulação_Salário Inicial'!$I$7</f>
        <v>23630.178500000002</v>
      </c>
      <c r="F14" s="3">
        <f t="shared" si="2"/>
        <v>5762.9352000000035</v>
      </c>
      <c r="G14" s="37"/>
      <c r="H14" s="36"/>
    </row>
    <row r="15" spans="2:8" x14ac:dyDescent="0.2">
      <c r="B15" s="2" t="s">
        <v>15</v>
      </c>
      <c r="C15" s="8" t="s">
        <v>21</v>
      </c>
      <c r="D15" s="3">
        <f>'Salário inicial vigente (re)'!$J$7</f>
        <v>18879.243299999998</v>
      </c>
      <c r="E15" s="3">
        <f>'Simulação_Salário Inicial'!$I$8</f>
        <v>24899.327699999998</v>
      </c>
      <c r="F15" s="3">
        <f t="shared" si="2"/>
        <v>6020.0843999999997</v>
      </c>
      <c r="G15" s="37"/>
      <c r="H15" s="36"/>
    </row>
    <row r="16" spans="2:8" x14ac:dyDescent="0.2">
      <c r="B16" s="2" t="s">
        <v>16</v>
      </c>
      <c r="C16" s="8" t="s">
        <v>22</v>
      </c>
      <c r="D16" s="3">
        <f>'Salário inicial vigente (re)'!$J$8</f>
        <v>24435.287500000002</v>
      </c>
      <c r="E16" s="3">
        <f>'Simulação_Salário Inicial'!$I$9</f>
        <v>27725.223599999998</v>
      </c>
      <c r="F16" s="3">
        <f t="shared" si="2"/>
        <v>3289.9360999999953</v>
      </c>
      <c r="G16" s="37"/>
      <c r="H16" s="36"/>
    </row>
    <row r="17" spans="2:2" x14ac:dyDescent="0.2"/>
    <row r="18" spans="2:2" hidden="1" x14ac:dyDescent="0.2">
      <c r="B18" s="42"/>
    </row>
  </sheetData>
  <mergeCells count="2">
    <mergeCell ref="B10:F10"/>
    <mergeCell ref="B2:G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0EFB9-B3E4-43B6-B842-5451A0B3C6E8}">
  <dimension ref="B2:M25"/>
  <sheetViews>
    <sheetView showGridLines="0" zoomScale="110" zoomScaleNormal="110" workbookViewId="0">
      <selection activeCell="D4" sqref="D4"/>
    </sheetView>
  </sheetViews>
  <sheetFormatPr defaultRowHeight="12.75" x14ac:dyDescent="0.2"/>
  <cols>
    <col min="1" max="1" width="2" style="1" customWidth="1"/>
    <col min="2" max="2" width="32.140625" style="1" customWidth="1"/>
    <col min="3" max="3" width="6.85546875" style="1" bestFit="1" customWidth="1"/>
    <col min="4" max="4" width="14.5703125" style="1" customWidth="1"/>
    <col min="5" max="5" width="8.85546875" style="1" bestFit="1" customWidth="1"/>
    <col min="6" max="6" width="9.7109375" style="1" bestFit="1" customWidth="1"/>
    <col min="7" max="7" width="14" style="1" customWidth="1"/>
    <col min="8" max="8" width="15.140625" style="1" customWidth="1"/>
    <col min="9" max="9" width="12.28515625" style="1" customWidth="1"/>
    <col min="10" max="16384" width="9.140625" style="1"/>
  </cols>
  <sheetData>
    <row r="2" spans="2:13" ht="16.5" customHeight="1" x14ac:dyDescent="0.2">
      <c r="B2" s="49" t="s">
        <v>89</v>
      </c>
      <c r="C2" s="50"/>
      <c r="D2" s="50"/>
      <c r="E2" s="50"/>
      <c r="F2" s="50"/>
      <c r="G2" s="50"/>
      <c r="H2" s="50"/>
      <c r="I2" s="51"/>
    </row>
    <row r="3" spans="2:13" x14ac:dyDescent="0.2">
      <c r="B3" s="53" t="s">
        <v>84</v>
      </c>
      <c r="C3" s="54"/>
      <c r="D3" s="54"/>
      <c r="E3" s="54"/>
      <c r="F3" s="54"/>
      <c r="G3" s="54"/>
      <c r="H3" s="54"/>
      <c r="I3" s="55"/>
    </row>
    <row r="4" spans="2:13" ht="36" x14ac:dyDescent="0.2">
      <c r="B4" s="6" t="s">
        <v>11</v>
      </c>
      <c r="C4" s="5" t="s">
        <v>17</v>
      </c>
      <c r="D4" s="5" t="s">
        <v>67</v>
      </c>
      <c r="E4" s="5" t="s">
        <v>49</v>
      </c>
      <c r="F4" s="5" t="s">
        <v>50</v>
      </c>
      <c r="G4" s="5" t="s">
        <v>76</v>
      </c>
      <c r="H4" s="5" t="s">
        <v>51</v>
      </c>
      <c r="I4" s="5" t="s">
        <v>77</v>
      </c>
    </row>
    <row r="5" spans="2:13" x14ac:dyDescent="0.2">
      <c r="B5" s="2" t="s">
        <v>12</v>
      </c>
      <c r="C5" s="8" t="s">
        <v>18</v>
      </c>
      <c r="D5" s="3">
        <v>5943.87</v>
      </c>
      <c r="E5" s="3">
        <f>D5*1</f>
        <v>5943.87</v>
      </c>
      <c r="F5" s="3">
        <f>(D5+E5)*Parâmetros_Gratificações!$B$12</f>
        <v>3150.2511</v>
      </c>
      <c r="G5" s="3">
        <v>785.67</v>
      </c>
      <c r="H5" s="3"/>
      <c r="I5" s="3">
        <f>D5+E5+F5+G5</f>
        <v>15823.661099999999</v>
      </c>
      <c r="J5" s="9"/>
      <c r="K5" s="9"/>
      <c r="M5" s="9"/>
    </row>
    <row r="6" spans="2:13" x14ac:dyDescent="0.2">
      <c r="B6" s="2" t="s">
        <v>13</v>
      </c>
      <c r="C6" s="8" t="s">
        <v>19</v>
      </c>
      <c r="D6" s="3">
        <v>6333.25</v>
      </c>
      <c r="E6" s="3">
        <f t="shared" ref="E6:E9" si="0">D6*1</f>
        <v>6333.25</v>
      </c>
      <c r="F6" s="3">
        <f>(D6+E6)*Parâmetros_Gratificações!$B$12</f>
        <v>3356.6224999999999</v>
      </c>
      <c r="G6" s="3">
        <v>785.67</v>
      </c>
      <c r="H6" s="3"/>
      <c r="I6" s="3">
        <f t="shared" ref="I6:I8" si="1">D6+E6+F6+G6</f>
        <v>16808.7925</v>
      </c>
    </row>
    <row r="7" spans="2:13" x14ac:dyDescent="0.2">
      <c r="B7" s="2" t="s">
        <v>14</v>
      </c>
      <c r="C7" s="8" t="s">
        <v>20</v>
      </c>
      <c r="D7" s="3">
        <v>6751.61</v>
      </c>
      <c r="E7" s="3">
        <f t="shared" si="0"/>
        <v>6751.61</v>
      </c>
      <c r="F7" s="3">
        <f>(D7+E7)*Parâmetros_Gratificações!$B$12</f>
        <v>3578.3533000000002</v>
      </c>
      <c r="G7" s="3">
        <v>785.67</v>
      </c>
      <c r="H7" s="3"/>
      <c r="I7" s="3">
        <f t="shared" si="1"/>
        <v>17867.243299999998</v>
      </c>
    </row>
    <row r="8" spans="2:13" x14ac:dyDescent="0.2">
      <c r="B8" s="2" t="s">
        <v>15</v>
      </c>
      <c r="C8" s="8" t="s">
        <v>21</v>
      </c>
      <c r="D8" s="3">
        <v>7151.61</v>
      </c>
      <c r="E8" s="3">
        <f t="shared" si="0"/>
        <v>7151.61</v>
      </c>
      <c r="F8" s="3">
        <f>(D8+E8)*Parâmetros_Gratificações!$B$12</f>
        <v>3790.3533000000002</v>
      </c>
      <c r="G8" s="3">
        <v>785.67</v>
      </c>
      <c r="H8" s="3"/>
      <c r="I8" s="3">
        <f t="shared" si="1"/>
        <v>18879.243299999998</v>
      </c>
    </row>
    <row r="9" spans="2:13" x14ac:dyDescent="0.2">
      <c r="B9" s="2" t="s">
        <v>16</v>
      </c>
      <c r="C9" s="8" t="s">
        <v>22</v>
      </c>
      <c r="D9" s="3">
        <v>8732.35</v>
      </c>
      <c r="E9" s="3">
        <f t="shared" si="0"/>
        <v>8732.35</v>
      </c>
      <c r="F9" s="3">
        <f>(D9+E9)*Parâmetros_Gratificações!$B$12</f>
        <v>4628.1455000000005</v>
      </c>
      <c r="G9" s="3">
        <v>785.67</v>
      </c>
      <c r="H9" s="3">
        <f>Parâmetros_Gratificações!C21*Parâmetros_Gratificações!C18</f>
        <v>1556.7720000000002</v>
      </c>
      <c r="I9" s="3">
        <f>D9+E9+F9+G9+H9</f>
        <v>24435.287500000002</v>
      </c>
    </row>
    <row r="11" spans="2:13" x14ac:dyDescent="0.2">
      <c r="B11" s="49" t="s">
        <v>85</v>
      </c>
      <c r="C11" s="50"/>
      <c r="D11" s="50"/>
      <c r="E11" s="50"/>
      <c r="F11" s="50"/>
      <c r="G11" s="50"/>
      <c r="H11" s="50"/>
      <c r="I11" s="51"/>
    </row>
    <row r="12" spans="2:13" ht="36" x14ac:dyDescent="0.2">
      <c r="B12" s="5" t="s">
        <v>11</v>
      </c>
      <c r="C12" s="5" t="s">
        <v>17</v>
      </c>
      <c r="D12" s="5" t="s">
        <v>66</v>
      </c>
      <c r="E12" s="5" t="s">
        <v>49</v>
      </c>
      <c r="F12" s="5" t="s">
        <v>50</v>
      </c>
      <c r="G12" s="5" t="s">
        <v>78</v>
      </c>
      <c r="H12" s="5" t="s">
        <v>79</v>
      </c>
      <c r="I12" s="5" t="s">
        <v>80</v>
      </c>
    </row>
    <row r="13" spans="2:13" x14ac:dyDescent="0.2">
      <c r="B13" s="2" t="s">
        <v>12</v>
      </c>
      <c r="C13" s="8" t="s">
        <v>18</v>
      </c>
      <c r="D13" s="3">
        <f>D5*(1+'Vencimentos corrigidos'!G4)</f>
        <v>7323.89</v>
      </c>
      <c r="E13" s="3">
        <f>D13*1</f>
        <v>7323.89</v>
      </c>
      <c r="F13" s="3">
        <f>(D13+E13)*Parâmetros_Gratificações!$B$12</f>
        <v>3881.6617000000006</v>
      </c>
      <c r="G13" s="3">
        <f>Parâmetros_Gratificações!$C$14</f>
        <v>785.67</v>
      </c>
      <c r="H13" s="3"/>
      <c r="I13" s="3">
        <f>D13+E13+F13+G13</f>
        <v>19315.111700000001</v>
      </c>
      <c r="J13" s="9"/>
    </row>
    <row r="14" spans="2:13" x14ac:dyDescent="0.2">
      <c r="B14" s="2" t="s">
        <v>13</v>
      </c>
      <c r="C14" s="8" t="s">
        <v>19</v>
      </c>
      <c r="D14" s="3">
        <f>D6*(1+'Vencimentos corrigidos'!G5)</f>
        <v>8126.51</v>
      </c>
      <c r="E14" s="3">
        <f t="shared" ref="E14:E17" si="2">D14*1</f>
        <v>8126.51</v>
      </c>
      <c r="F14" s="3">
        <f>(D14+E14)*Parâmetros_Gratificações!$B$12</f>
        <v>4307.0502999999999</v>
      </c>
      <c r="G14" s="3">
        <f>Parâmetros_Gratificações!$C$14</f>
        <v>785.67</v>
      </c>
      <c r="H14" s="3"/>
      <c r="I14" s="3">
        <f>D14+E14+F14+G14</f>
        <v>21345.740299999998</v>
      </c>
      <c r="J14" s="9"/>
    </row>
    <row r="15" spans="2:13" x14ac:dyDescent="0.2">
      <c r="B15" s="2" t="s">
        <v>14</v>
      </c>
      <c r="C15" s="8" t="s">
        <v>20</v>
      </c>
      <c r="D15" s="3">
        <f>D7*(1+'Vencimentos corrigidos'!G6)</f>
        <v>9029.4500000000007</v>
      </c>
      <c r="E15" s="3">
        <f t="shared" si="2"/>
        <v>9029.4500000000007</v>
      </c>
      <c r="F15" s="3">
        <f>(D15+E15)*Parâmetros_Gratificações!$B$12</f>
        <v>4785.6085000000003</v>
      </c>
      <c r="G15" s="3">
        <f>Parâmetros_Gratificações!$C$14</f>
        <v>785.67</v>
      </c>
      <c r="H15" s="3"/>
      <c r="I15" s="3">
        <f>D15+E15+F15+G15</f>
        <v>23630.178500000002</v>
      </c>
      <c r="J15" s="9"/>
    </row>
    <row r="16" spans="2:13" x14ac:dyDescent="0.2">
      <c r="B16" s="2" t="s">
        <v>15</v>
      </c>
      <c r="C16" s="8" t="s">
        <v>21</v>
      </c>
      <c r="D16" s="3">
        <f>D8*(1+'Vencimentos corrigidos'!G7)</f>
        <v>9531.09</v>
      </c>
      <c r="E16" s="3">
        <f t="shared" si="2"/>
        <v>9531.09</v>
      </c>
      <c r="F16" s="3">
        <f>(D16+E16)*Parâmetros_Gratificações!$B$12</f>
        <v>5051.4777000000004</v>
      </c>
      <c r="G16" s="3">
        <f>Parâmetros_Gratificações!$C$14</f>
        <v>785.67</v>
      </c>
      <c r="H16" s="3"/>
      <c r="I16" s="3">
        <f>D16+E16+F16+G16</f>
        <v>24899.327699999998</v>
      </c>
      <c r="J16" s="9"/>
    </row>
    <row r="17" spans="2:10" x14ac:dyDescent="0.2">
      <c r="B17" s="2" t="s">
        <v>16</v>
      </c>
      <c r="C17" s="8" t="s">
        <v>22</v>
      </c>
      <c r="D17" s="3">
        <f>D9*(1+'Vencimentos corrigidos'!G8)</f>
        <v>10032.719999999999</v>
      </c>
      <c r="E17" s="3">
        <f t="shared" si="2"/>
        <v>10032.719999999999</v>
      </c>
      <c r="F17" s="3">
        <f>(D17+E17)*Parâmetros_Gratificações!$B$12</f>
        <v>5317.3415999999997</v>
      </c>
      <c r="G17" s="3">
        <f>Parâmetros_Gratificações!$C$14</f>
        <v>785.67</v>
      </c>
      <c r="H17" s="3">
        <f>Parâmetros_Gratificações!$C$21*Parâmetros_Gratificações!$C$18</f>
        <v>1556.7720000000002</v>
      </c>
      <c r="I17" s="3">
        <f>D17+E17+F17+H17+G17</f>
        <v>27725.223599999998</v>
      </c>
      <c r="J17" s="9"/>
    </row>
    <row r="19" spans="2:10" x14ac:dyDescent="0.2">
      <c r="B19" s="49" t="s">
        <v>86</v>
      </c>
      <c r="C19" s="50"/>
      <c r="D19" s="50"/>
      <c r="E19" s="50"/>
      <c r="F19" s="50"/>
      <c r="G19" s="50"/>
      <c r="H19" s="50"/>
      <c r="I19" s="51"/>
    </row>
    <row r="20" spans="2:10" ht="36" x14ac:dyDescent="0.2">
      <c r="B20" s="5" t="s">
        <v>11</v>
      </c>
      <c r="C20" s="5" t="s">
        <v>17</v>
      </c>
      <c r="D20" s="5" t="s">
        <v>66</v>
      </c>
      <c r="E20" s="5" t="s">
        <v>49</v>
      </c>
      <c r="F20" s="5" t="s">
        <v>50</v>
      </c>
      <c r="G20" s="5" t="s">
        <v>78</v>
      </c>
      <c r="H20" s="5" t="s">
        <v>79</v>
      </c>
      <c r="I20" s="5" t="s">
        <v>80</v>
      </c>
    </row>
    <row r="21" spans="2:10" x14ac:dyDescent="0.2">
      <c r="B21" s="2" t="s">
        <v>12</v>
      </c>
      <c r="C21" s="8" t="s">
        <v>18</v>
      </c>
      <c r="D21" s="3">
        <f>D13-D5</f>
        <v>1380.0200000000004</v>
      </c>
      <c r="E21" s="3">
        <f>D21*1</f>
        <v>1380.0200000000004</v>
      </c>
      <c r="F21" s="3">
        <f>(D21+E21)*Parâmetros_Gratificações!$B$12</f>
        <v>731.41060000000027</v>
      </c>
      <c r="G21" s="3">
        <f>G13-G5</f>
        <v>0</v>
      </c>
      <c r="H21" s="3">
        <f>H13-H5</f>
        <v>0</v>
      </c>
      <c r="I21" s="3">
        <f>D21+E21+F21+G21</f>
        <v>3491.450600000001</v>
      </c>
      <c r="J21" s="9"/>
    </row>
    <row r="22" spans="2:10" x14ac:dyDescent="0.2">
      <c r="B22" s="2" t="s">
        <v>13</v>
      </c>
      <c r="C22" s="8" t="s">
        <v>19</v>
      </c>
      <c r="D22" s="3">
        <f t="shared" ref="D22:D25" si="3">D14-D6</f>
        <v>1793.2600000000002</v>
      </c>
      <c r="E22" s="3">
        <f t="shared" ref="E22:E25" si="4">D22*1</f>
        <v>1793.2600000000002</v>
      </c>
      <c r="F22" s="3">
        <f>(D22+E22)*Parâmetros_Gratificações!$B$12</f>
        <v>950.42780000000016</v>
      </c>
      <c r="G22" s="3">
        <f t="shared" ref="G22:H25" si="5">G14-G6</f>
        <v>0</v>
      </c>
      <c r="H22" s="3">
        <f t="shared" si="5"/>
        <v>0</v>
      </c>
      <c r="I22" s="3">
        <f>D22+E22+F22+G22</f>
        <v>4536.9478000000008</v>
      </c>
      <c r="J22" s="9"/>
    </row>
    <row r="23" spans="2:10" x14ac:dyDescent="0.2">
      <c r="B23" s="2" t="s">
        <v>14</v>
      </c>
      <c r="C23" s="8" t="s">
        <v>20</v>
      </c>
      <c r="D23" s="3">
        <f t="shared" si="3"/>
        <v>2277.8400000000011</v>
      </c>
      <c r="E23" s="3">
        <f t="shared" si="4"/>
        <v>2277.8400000000011</v>
      </c>
      <c r="F23" s="3">
        <f>(D23+E23)*Parâmetros_Gratificações!$B$12</f>
        <v>1207.2552000000005</v>
      </c>
      <c r="G23" s="3">
        <f t="shared" si="5"/>
        <v>0</v>
      </c>
      <c r="H23" s="3">
        <f t="shared" si="5"/>
        <v>0</v>
      </c>
      <c r="I23" s="3">
        <f>D23+E23+F23+G23</f>
        <v>5762.9352000000026</v>
      </c>
      <c r="J23" s="9"/>
    </row>
    <row r="24" spans="2:10" x14ac:dyDescent="0.2">
      <c r="B24" s="2" t="s">
        <v>15</v>
      </c>
      <c r="C24" s="8" t="s">
        <v>21</v>
      </c>
      <c r="D24" s="3">
        <f t="shared" si="3"/>
        <v>2379.4800000000005</v>
      </c>
      <c r="E24" s="3">
        <f t="shared" si="4"/>
        <v>2379.4800000000005</v>
      </c>
      <c r="F24" s="3">
        <f>(D24+E24)*Parâmetros_Gratificações!$B$12</f>
        <v>1261.1244000000004</v>
      </c>
      <c r="G24" s="3">
        <f t="shared" si="5"/>
        <v>0</v>
      </c>
      <c r="H24" s="3">
        <f t="shared" si="5"/>
        <v>0</v>
      </c>
      <c r="I24" s="3">
        <f>D24+E24+F24+G24</f>
        <v>6020.0844000000016</v>
      </c>
      <c r="J24" s="9"/>
    </row>
    <row r="25" spans="2:10" x14ac:dyDescent="0.2">
      <c r="B25" s="2" t="s">
        <v>16</v>
      </c>
      <c r="C25" s="8" t="s">
        <v>22</v>
      </c>
      <c r="D25" s="3">
        <f t="shared" si="3"/>
        <v>1300.369999999999</v>
      </c>
      <c r="E25" s="3">
        <f t="shared" si="4"/>
        <v>1300.369999999999</v>
      </c>
      <c r="F25" s="3">
        <f>(D25+E25)*Parâmetros_Gratificações!$B$12</f>
        <v>689.19609999999955</v>
      </c>
      <c r="G25" s="3">
        <f t="shared" si="5"/>
        <v>0</v>
      </c>
      <c r="H25" s="3">
        <f t="shared" si="5"/>
        <v>0</v>
      </c>
      <c r="I25" s="3">
        <f>D25+E25+F25+H25+G25</f>
        <v>3289.9360999999976</v>
      </c>
      <c r="J25" s="9"/>
    </row>
  </sheetData>
  <mergeCells count="4">
    <mergeCell ref="B3:I3"/>
    <mergeCell ref="B11:I11"/>
    <mergeCell ref="B19:I19"/>
    <mergeCell ref="B2:I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C3103-24FF-459B-B3CA-04FD551A8EEF}">
  <dimension ref="B2:M9"/>
  <sheetViews>
    <sheetView showGridLines="0" zoomScale="110" zoomScaleNormal="110" workbookViewId="0">
      <selection activeCell="A2" sqref="A2:XFD2"/>
    </sheetView>
  </sheetViews>
  <sheetFormatPr defaultRowHeight="12.75" outlineLevelCol="1" x14ac:dyDescent="0.2"/>
  <cols>
    <col min="1" max="1" width="2" style="1" customWidth="1"/>
    <col min="2" max="2" width="32.140625" style="1" customWidth="1"/>
    <col min="3" max="3" width="6.85546875" style="1" bestFit="1" customWidth="1"/>
    <col min="4" max="4" width="12.42578125" style="1" bestFit="1" customWidth="1"/>
    <col min="5" max="5" width="8.85546875" style="1" bestFit="1" customWidth="1"/>
    <col min="6" max="6" width="9.7109375" style="1" bestFit="1" customWidth="1"/>
    <col min="7" max="7" width="12.28515625" style="1" customWidth="1"/>
    <col min="8" max="8" width="14" style="1" customWidth="1"/>
    <col min="9" max="9" width="13.42578125" style="1" customWidth="1"/>
    <col min="10" max="10" width="2" style="1" customWidth="1"/>
    <col min="11" max="11" width="12.28515625" style="1" hidden="1" customWidth="1" outlineLevel="1"/>
    <col min="12" max="12" width="20.140625" style="1" hidden="1" customWidth="1" outlineLevel="1"/>
    <col min="13" max="13" width="9.140625" style="1" collapsed="1"/>
    <col min="14" max="16384" width="9.140625" style="1"/>
  </cols>
  <sheetData>
    <row r="2" spans="2:12" ht="24" customHeight="1" x14ac:dyDescent="0.2">
      <c r="B2" s="49" t="s">
        <v>81</v>
      </c>
      <c r="C2" s="50"/>
      <c r="D2" s="50"/>
      <c r="E2" s="50"/>
      <c r="F2" s="50"/>
      <c r="G2" s="50"/>
      <c r="H2" s="50"/>
      <c r="I2" s="51"/>
    </row>
    <row r="3" spans="2:12" x14ac:dyDescent="0.2">
      <c r="B3" s="34" t="s">
        <v>82</v>
      </c>
      <c r="C3" s="33"/>
      <c r="D3" s="33"/>
      <c r="E3" s="33"/>
      <c r="F3" s="33"/>
      <c r="G3" s="33"/>
      <c r="H3" s="33"/>
      <c r="I3" s="33"/>
    </row>
    <row r="4" spans="2:12" ht="48" x14ac:dyDescent="0.2">
      <c r="B4" s="5" t="s">
        <v>11</v>
      </c>
      <c r="C4" s="5" t="s">
        <v>17</v>
      </c>
      <c r="D4" s="5" t="s">
        <v>66</v>
      </c>
      <c r="E4" s="5" t="s">
        <v>49</v>
      </c>
      <c r="F4" s="5" t="s">
        <v>50</v>
      </c>
      <c r="G4" s="5" t="s">
        <v>78</v>
      </c>
      <c r="H4" s="5" t="s">
        <v>79</v>
      </c>
      <c r="I4" s="5" t="s">
        <v>80</v>
      </c>
      <c r="J4" s="16"/>
      <c r="K4" s="5" t="s">
        <v>54</v>
      </c>
      <c r="L4" s="5" t="s">
        <v>83</v>
      </c>
    </row>
    <row r="5" spans="2:12" x14ac:dyDescent="0.2">
      <c r="B5" s="2" t="s">
        <v>12</v>
      </c>
      <c r="C5" s="8" t="s">
        <v>18</v>
      </c>
      <c r="D5" s="3">
        <f>'Vencimentos corrigidos'!E4</f>
        <v>7323.89</v>
      </c>
      <c r="E5" s="3">
        <f>D5*1</f>
        <v>7323.89</v>
      </c>
      <c r="F5" s="3">
        <f>(D5+E5)*Parâmetros_Gratificações!$B$12</f>
        <v>3881.6617000000006</v>
      </c>
      <c r="G5" s="3">
        <f>Parâmetros_Gratificações!$C$14</f>
        <v>785.67</v>
      </c>
      <c r="H5" s="3"/>
      <c r="I5" s="3">
        <f>D5+E5+F5+G5</f>
        <v>19315.111700000001</v>
      </c>
      <c r="K5" s="3">
        <f>'Salário inicial vigente (re)'!J4</f>
        <v>15823.661099999999</v>
      </c>
      <c r="L5" s="3">
        <f>I5-K5</f>
        <v>3491.4506000000019</v>
      </c>
    </row>
    <row r="6" spans="2:12" x14ac:dyDescent="0.2">
      <c r="B6" s="2" t="s">
        <v>13</v>
      </c>
      <c r="C6" s="8" t="s">
        <v>19</v>
      </c>
      <c r="D6" s="3">
        <f>'Vencimentos corrigidos'!E5</f>
        <v>8126.51</v>
      </c>
      <c r="E6" s="3">
        <f t="shared" ref="E6:E9" si="0">D6*1</f>
        <v>8126.51</v>
      </c>
      <c r="F6" s="3">
        <f>(D6+E6)*Parâmetros_Gratificações!$B$12</f>
        <v>4307.0502999999999</v>
      </c>
      <c r="G6" s="3">
        <f>Parâmetros_Gratificações!$C$14</f>
        <v>785.67</v>
      </c>
      <c r="H6" s="3"/>
      <c r="I6" s="3">
        <f>D6+E6+F6+G6</f>
        <v>21345.740299999998</v>
      </c>
      <c r="K6" s="3">
        <f>'Salário inicial vigente (re)'!J5</f>
        <v>16808.7925</v>
      </c>
      <c r="L6" s="3">
        <f t="shared" ref="L6:L9" si="1">I6-K6</f>
        <v>4536.9477999999981</v>
      </c>
    </row>
    <row r="7" spans="2:12" x14ac:dyDescent="0.2">
      <c r="B7" s="2" t="s">
        <v>14</v>
      </c>
      <c r="C7" s="8" t="s">
        <v>20</v>
      </c>
      <c r="D7" s="3">
        <f>'Vencimentos corrigidos'!E6</f>
        <v>9029.4500000000007</v>
      </c>
      <c r="E7" s="3">
        <f t="shared" si="0"/>
        <v>9029.4500000000007</v>
      </c>
      <c r="F7" s="3">
        <f>(D7+E7)*Parâmetros_Gratificações!$B$12</f>
        <v>4785.6085000000003</v>
      </c>
      <c r="G7" s="3">
        <f>Parâmetros_Gratificações!$C$14</f>
        <v>785.67</v>
      </c>
      <c r="H7" s="3"/>
      <c r="I7" s="3">
        <f>D7+E7+F7+G7</f>
        <v>23630.178500000002</v>
      </c>
      <c r="K7" s="3">
        <f>'Salário inicial vigente (re)'!J6</f>
        <v>17867.243299999998</v>
      </c>
      <c r="L7" s="3">
        <f t="shared" si="1"/>
        <v>5762.9352000000035</v>
      </c>
    </row>
    <row r="8" spans="2:12" x14ac:dyDescent="0.2">
      <c r="B8" s="2" t="s">
        <v>15</v>
      </c>
      <c r="C8" s="8" t="s">
        <v>21</v>
      </c>
      <c r="D8" s="3">
        <f>'Vencimentos corrigidos'!E7</f>
        <v>9531.09</v>
      </c>
      <c r="E8" s="3">
        <f t="shared" si="0"/>
        <v>9531.09</v>
      </c>
      <c r="F8" s="3">
        <f>(D8+E8)*Parâmetros_Gratificações!$B$12</f>
        <v>5051.4777000000004</v>
      </c>
      <c r="G8" s="3">
        <f>Parâmetros_Gratificações!$C$14</f>
        <v>785.67</v>
      </c>
      <c r="H8" s="3"/>
      <c r="I8" s="3">
        <f>D8+E8+F8+G8</f>
        <v>24899.327699999998</v>
      </c>
      <c r="K8" s="3">
        <f>'Salário inicial vigente (re)'!J7</f>
        <v>18879.243299999998</v>
      </c>
      <c r="L8" s="3">
        <f t="shared" si="1"/>
        <v>6020.0843999999997</v>
      </c>
    </row>
    <row r="9" spans="2:12" x14ac:dyDescent="0.2">
      <c r="B9" s="2" t="s">
        <v>16</v>
      </c>
      <c r="C9" s="8" t="s">
        <v>22</v>
      </c>
      <c r="D9" s="3">
        <f>'Vencimentos corrigidos'!E8</f>
        <v>10032.719999999999</v>
      </c>
      <c r="E9" s="3">
        <f t="shared" si="0"/>
        <v>10032.719999999999</v>
      </c>
      <c r="F9" s="3">
        <f>(D9+E9)*Parâmetros_Gratificações!$B$12</f>
        <v>5317.3415999999997</v>
      </c>
      <c r="G9" s="3">
        <f>Parâmetros_Gratificações!$C$14</f>
        <v>785.67</v>
      </c>
      <c r="H9" s="3">
        <f>Parâmetros_Gratificações!$C$21*Parâmetros_Gratificações!$C$18</f>
        <v>1556.7720000000002</v>
      </c>
      <c r="I9" s="3">
        <f>D9+E9+F9+H9+G9</f>
        <v>27725.223599999998</v>
      </c>
      <c r="K9" s="3">
        <f>'Salário inicial vigente (re)'!J8</f>
        <v>24435.287500000002</v>
      </c>
      <c r="L9" s="3">
        <f t="shared" si="1"/>
        <v>3289.9360999999953</v>
      </c>
    </row>
  </sheetData>
  <mergeCells count="1">
    <mergeCell ref="B2:I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D2FCB-4814-4B7B-976B-0BC417B03533}">
  <dimension ref="B1:G10"/>
  <sheetViews>
    <sheetView showGridLines="0" zoomScale="110" zoomScaleNormal="110" workbookViewId="0">
      <selection activeCell="I8" sqref="I8"/>
    </sheetView>
  </sheetViews>
  <sheetFormatPr defaultRowHeight="12" x14ac:dyDescent="0.2"/>
  <cols>
    <col min="1" max="1" width="2" style="30" customWidth="1"/>
    <col min="2" max="2" width="9.140625" style="30"/>
    <col min="3" max="3" width="10.5703125" style="30" bestFit="1" customWidth="1"/>
    <col min="4" max="4" width="10.28515625" style="30" bestFit="1" customWidth="1"/>
    <col min="5" max="5" width="14.140625" style="30" customWidth="1"/>
    <col min="6" max="7" width="10.140625" style="30" customWidth="1"/>
    <col min="8" max="16384" width="9.140625" style="30"/>
  </cols>
  <sheetData>
    <row r="1" spans="2:7" ht="9.75" customHeight="1" x14ac:dyDescent="0.2"/>
    <row r="2" spans="2:7" ht="27.75" customHeight="1" x14ac:dyDescent="0.2">
      <c r="B2" s="56" t="s">
        <v>9</v>
      </c>
      <c r="C2" s="57"/>
      <c r="D2" s="57"/>
      <c r="E2" s="57"/>
      <c r="F2" s="57"/>
      <c r="G2" s="58"/>
    </row>
    <row r="3" spans="2:7" ht="60" x14ac:dyDescent="0.2">
      <c r="B3" s="6" t="s">
        <v>0</v>
      </c>
      <c r="C3" s="6" t="s">
        <v>1</v>
      </c>
      <c r="D3" s="4" t="s">
        <v>7</v>
      </c>
      <c r="E3" s="4" t="s">
        <v>8</v>
      </c>
      <c r="F3" s="5" t="s">
        <v>87</v>
      </c>
      <c r="G3" s="5" t="s">
        <v>88</v>
      </c>
    </row>
    <row r="4" spans="2:7" x14ac:dyDescent="0.2">
      <c r="B4" s="2" t="s">
        <v>2</v>
      </c>
      <c r="C4" s="38">
        <v>5943.87</v>
      </c>
      <c r="D4" s="39">
        <v>0.81159999999999999</v>
      </c>
      <c r="E4" s="40">
        <v>7323.89</v>
      </c>
      <c r="F4" s="38">
        <f>E4-C4</f>
        <v>1380.0200000000004</v>
      </c>
      <c r="G4" s="41">
        <f>E4/C4-1</f>
        <v>0.23217533357896469</v>
      </c>
    </row>
    <row r="5" spans="2:7" x14ac:dyDescent="0.2">
      <c r="B5" s="2" t="s">
        <v>3</v>
      </c>
      <c r="C5" s="38">
        <v>6333.25</v>
      </c>
      <c r="D5" s="39">
        <v>0.77929999999999999</v>
      </c>
      <c r="E5" s="40">
        <v>8126.51</v>
      </c>
      <c r="F5" s="38">
        <f t="shared" ref="F5:F8" si="0">E5-C5</f>
        <v>1793.2600000000002</v>
      </c>
      <c r="G5" s="41">
        <f t="shared" ref="G5:G8" si="1">E5/C5-1</f>
        <v>0.28315004144791378</v>
      </c>
    </row>
    <row r="6" spans="2:7" x14ac:dyDescent="0.2">
      <c r="B6" s="2" t="s">
        <v>4</v>
      </c>
      <c r="C6" s="38">
        <v>6751.61</v>
      </c>
      <c r="D6" s="39">
        <v>0.74770000000000003</v>
      </c>
      <c r="E6" s="40">
        <v>9029.4500000000007</v>
      </c>
      <c r="F6" s="38">
        <f t="shared" si="0"/>
        <v>2277.8400000000011</v>
      </c>
      <c r="G6" s="41">
        <f t="shared" si="1"/>
        <v>0.3373773070423205</v>
      </c>
    </row>
    <row r="7" spans="2:7" x14ac:dyDescent="0.2">
      <c r="B7" s="2" t="s">
        <v>5</v>
      </c>
      <c r="C7" s="38">
        <v>7151.61</v>
      </c>
      <c r="D7" s="39">
        <v>0.75029999999999997</v>
      </c>
      <c r="E7" s="40">
        <v>9531.09</v>
      </c>
      <c r="F7" s="38">
        <f t="shared" si="0"/>
        <v>2379.4800000000005</v>
      </c>
      <c r="G7" s="41">
        <f t="shared" si="1"/>
        <v>0.33271948554241648</v>
      </c>
    </row>
    <row r="8" spans="2:7" x14ac:dyDescent="0.2">
      <c r="B8" s="2" t="s">
        <v>6</v>
      </c>
      <c r="C8" s="38">
        <v>8732.35</v>
      </c>
      <c r="D8" s="39">
        <v>0.87039999999999995</v>
      </c>
      <c r="E8" s="40">
        <v>10032.719999999999</v>
      </c>
      <c r="F8" s="38">
        <f t="shared" si="0"/>
        <v>1300.369999999999</v>
      </c>
      <c r="G8" s="41">
        <f t="shared" si="1"/>
        <v>0.14891409528935506</v>
      </c>
    </row>
    <row r="9" spans="2:7" x14ac:dyDescent="0.2">
      <c r="B9" s="31" t="s">
        <v>64</v>
      </c>
    </row>
    <row r="10" spans="2:7" x14ac:dyDescent="0.2">
      <c r="B10" s="30" t="s">
        <v>70</v>
      </c>
    </row>
  </sheetData>
  <mergeCells count="1">
    <mergeCell ref="B2:G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05CC8-CA6F-4426-8F0D-99F02100EAF1}">
  <dimension ref="A2:E21"/>
  <sheetViews>
    <sheetView showGridLines="0" topLeftCell="A4" workbookViewId="0">
      <selection activeCell="B15" sqref="B15:E15"/>
    </sheetView>
  </sheetViews>
  <sheetFormatPr defaultRowHeight="12.75" x14ac:dyDescent="0.2"/>
  <cols>
    <col min="1" max="1" width="2.85546875" style="1" customWidth="1"/>
    <col min="2" max="2" width="34.42578125" style="1" customWidth="1"/>
    <col min="3" max="3" width="38.7109375" style="1" customWidth="1"/>
    <col min="4" max="4" width="61" style="1" customWidth="1"/>
    <col min="5" max="5" width="10.28515625" style="1" bestFit="1" customWidth="1"/>
    <col min="6" max="16384" width="9.140625" style="1"/>
  </cols>
  <sheetData>
    <row r="2" spans="1:5" s="16" customFormat="1" x14ac:dyDescent="0.2">
      <c r="B2" s="13" t="s">
        <v>26</v>
      </c>
      <c r="C2" s="13" t="s">
        <v>27</v>
      </c>
      <c r="D2" s="13" t="s">
        <v>38</v>
      </c>
      <c r="E2" s="13" t="s">
        <v>28</v>
      </c>
    </row>
    <row r="3" spans="1:5" ht="25.5" x14ac:dyDescent="0.2">
      <c r="B3" s="14" t="s">
        <v>29</v>
      </c>
      <c r="C3" s="14" t="s">
        <v>30</v>
      </c>
      <c r="D3" s="14" t="s">
        <v>34</v>
      </c>
      <c r="E3" s="15">
        <v>33970</v>
      </c>
    </row>
    <row r="4" spans="1:5" ht="89.25" x14ac:dyDescent="0.2">
      <c r="B4" s="14" t="s">
        <v>43</v>
      </c>
      <c r="C4" s="14" t="s">
        <v>36</v>
      </c>
      <c r="D4" s="14" t="s">
        <v>31</v>
      </c>
      <c r="E4" s="15">
        <v>41640</v>
      </c>
    </row>
    <row r="5" spans="1:5" ht="51" x14ac:dyDescent="0.2">
      <c r="B5" s="14" t="s">
        <v>73</v>
      </c>
      <c r="C5" s="14" t="s">
        <v>71</v>
      </c>
      <c r="D5" s="14" t="s">
        <v>72</v>
      </c>
      <c r="E5" s="15">
        <v>44256</v>
      </c>
    </row>
    <row r="6" spans="1:5" ht="51" x14ac:dyDescent="0.2">
      <c r="B6" s="14" t="s">
        <v>44</v>
      </c>
      <c r="C6" s="14" t="s">
        <v>35</v>
      </c>
      <c r="D6" s="14" t="s">
        <v>37</v>
      </c>
      <c r="E6" s="15">
        <v>45108</v>
      </c>
    </row>
    <row r="8" spans="1:5" x14ac:dyDescent="0.2">
      <c r="B8" s="17" t="s">
        <v>39</v>
      </c>
    </row>
    <row r="9" spans="1:5" ht="38.25" customHeight="1" x14ac:dyDescent="0.2">
      <c r="A9" s="19" t="s">
        <v>40</v>
      </c>
      <c r="B9" s="59" t="s">
        <v>41</v>
      </c>
      <c r="C9" s="59"/>
      <c r="D9" s="59"/>
      <c r="E9" s="59"/>
    </row>
    <row r="10" spans="1:5" x14ac:dyDescent="0.2">
      <c r="B10" s="10" t="s">
        <v>32</v>
      </c>
      <c r="C10" s="10" t="s">
        <v>33</v>
      </c>
    </row>
    <row r="11" spans="1:5" x14ac:dyDescent="0.2">
      <c r="B11" s="11">
        <v>9.8000000000000004E-2</v>
      </c>
      <c r="C11" s="12">
        <v>41640</v>
      </c>
    </row>
    <row r="12" spans="1:5" x14ac:dyDescent="0.2">
      <c r="B12" s="11">
        <v>0.26500000000000001</v>
      </c>
      <c r="C12" s="12">
        <v>42005</v>
      </c>
    </row>
    <row r="13" spans="1:5" ht="30" customHeight="1" x14ac:dyDescent="0.2">
      <c r="A13" s="19" t="s">
        <v>42</v>
      </c>
      <c r="B13" s="59" t="s">
        <v>75</v>
      </c>
      <c r="C13" s="59"/>
      <c r="D13" s="59"/>
      <c r="E13" s="59"/>
    </row>
    <row r="14" spans="1:5" ht="13.5" customHeight="1" thickBot="1" x14ac:dyDescent="0.25">
      <c r="A14" s="19"/>
      <c r="B14" s="18"/>
      <c r="C14" s="32">
        <v>785.67</v>
      </c>
      <c r="D14" s="18"/>
      <c r="E14" s="18"/>
    </row>
    <row r="15" spans="1:5" ht="38.25" customHeight="1" x14ac:dyDescent="0.2">
      <c r="A15" s="19" t="s">
        <v>74</v>
      </c>
      <c r="B15" s="59" t="s">
        <v>45</v>
      </c>
      <c r="C15" s="59"/>
      <c r="D15" s="59"/>
      <c r="E15" s="59"/>
    </row>
    <row r="16" spans="1:5" x14ac:dyDescent="0.2">
      <c r="B16" s="10" t="s">
        <v>46</v>
      </c>
      <c r="C16" s="10" t="s">
        <v>32</v>
      </c>
      <c r="D16" s="10" t="s">
        <v>33</v>
      </c>
    </row>
    <row r="17" spans="2:5" x14ac:dyDescent="0.2">
      <c r="B17" s="11" t="s">
        <v>47</v>
      </c>
      <c r="C17" s="11">
        <v>6.66</v>
      </c>
      <c r="D17" s="12">
        <v>39722</v>
      </c>
    </row>
    <row r="18" spans="2:5" x14ac:dyDescent="0.2">
      <c r="B18" s="11" t="s">
        <v>48</v>
      </c>
      <c r="C18" s="11">
        <v>12.9</v>
      </c>
      <c r="D18" s="12">
        <v>40179</v>
      </c>
    </row>
    <row r="19" spans="2:5" ht="3" customHeight="1" x14ac:dyDescent="0.2"/>
    <row r="20" spans="2:5" ht="30" customHeight="1" x14ac:dyDescent="0.2">
      <c r="B20" s="59" t="s">
        <v>52</v>
      </c>
      <c r="C20" s="59"/>
      <c r="D20" s="59"/>
      <c r="E20" s="59"/>
    </row>
    <row r="21" spans="2:5" ht="13.5" thickBot="1" x14ac:dyDescent="0.25">
      <c r="C21" s="32">
        <v>120.68</v>
      </c>
    </row>
  </sheetData>
  <mergeCells count="4">
    <mergeCell ref="B9:E9"/>
    <mergeCell ref="B15:E15"/>
    <mergeCell ref="B20:E20"/>
    <mergeCell ref="B13:E1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C06B5-47E9-41B5-8A73-DD951B724EB3}">
  <dimension ref="B1:S12"/>
  <sheetViews>
    <sheetView showGridLines="0" zoomScale="110" zoomScaleNormal="110" workbookViewId="0">
      <selection activeCell="E4" sqref="E4:F4"/>
    </sheetView>
  </sheetViews>
  <sheetFormatPr defaultRowHeight="12.75" x14ac:dyDescent="0.2"/>
  <cols>
    <col min="1" max="1" width="2" style="1" customWidth="1"/>
    <col min="2" max="2" width="32.140625" style="1" customWidth="1"/>
    <col min="3" max="3" width="6.85546875" style="1" bestFit="1" customWidth="1"/>
    <col min="4" max="4" width="14.5703125" style="1" customWidth="1"/>
    <col min="5" max="5" width="8.85546875" style="1" bestFit="1" customWidth="1"/>
    <col min="6" max="6" width="9.7109375" style="1" bestFit="1" customWidth="1"/>
    <col min="7" max="7" width="14" style="1" customWidth="1"/>
    <col min="8" max="8" width="11.42578125" style="1" customWidth="1"/>
    <col min="9" max="9" width="12.28515625" style="1" customWidth="1"/>
    <col min="10" max="10" width="12.140625" style="1" customWidth="1"/>
    <col min="11" max="11" width="4.5703125" style="1" customWidth="1"/>
    <col min="12" max="12" width="12.28515625" style="1" customWidth="1"/>
    <col min="13" max="16384" width="9.140625" style="1"/>
  </cols>
  <sheetData>
    <row r="1" spans="2:19" ht="9.75" customHeight="1" x14ac:dyDescent="0.2"/>
    <row r="2" spans="2:19" ht="12.75" customHeight="1" x14ac:dyDescent="0.2">
      <c r="B2" s="53" t="s">
        <v>55</v>
      </c>
      <c r="C2" s="54"/>
      <c r="D2" s="54"/>
      <c r="E2" s="54"/>
      <c r="F2" s="54"/>
      <c r="G2" s="54"/>
      <c r="H2" s="54"/>
      <c r="I2" s="54"/>
      <c r="J2" s="55"/>
    </row>
    <row r="3" spans="2:19" ht="36" x14ac:dyDescent="0.2">
      <c r="B3" s="6" t="s">
        <v>11</v>
      </c>
      <c r="C3" s="5" t="s">
        <v>17</v>
      </c>
      <c r="D3" s="5" t="s">
        <v>67</v>
      </c>
      <c r="E3" s="5" t="s">
        <v>49</v>
      </c>
      <c r="F3" s="5" t="s">
        <v>50</v>
      </c>
      <c r="G3" s="5" t="s">
        <v>51</v>
      </c>
      <c r="H3" s="5" t="s">
        <v>53</v>
      </c>
      <c r="I3" s="5" t="s">
        <v>76</v>
      </c>
      <c r="J3" s="5" t="s">
        <v>77</v>
      </c>
      <c r="L3" s="28" t="s">
        <v>68</v>
      </c>
      <c r="M3" s="28" t="s">
        <v>69</v>
      </c>
    </row>
    <row r="4" spans="2:19" x14ac:dyDescent="0.2">
      <c r="B4" s="2" t="s">
        <v>12</v>
      </c>
      <c r="C4" s="8" t="s">
        <v>18</v>
      </c>
      <c r="D4" s="3">
        <v>5943.87</v>
      </c>
      <c r="E4" s="3">
        <f>D4*1</f>
        <v>5943.87</v>
      </c>
      <c r="F4" s="3">
        <f>(D4+E4)*Parâmetros_Gratificações!$B$12</f>
        <v>3150.2511</v>
      </c>
      <c r="G4" s="3"/>
      <c r="H4" s="3">
        <f>D4+E4+F4</f>
        <v>15037.991099999999</v>
      </c>
      <c r="I4" s="3">
        <v>785.67</v>
      </c>
      <c r="J4" s="3">
        <f>H4+I4</f>
        <v>15823.661099999999</v>
      </c>
      <c r="L4" s="29">
        <f>'Salário inicial-dados oficiais'!H4-'Salário inicial vigente (re)'!H4</f>
        <v>-1.0999999994965037E-3</v>
      </c>
      <c r="M4" s="29">
        <f>((('Simulação_Salário Inicial'!D5-'Salário inicial vigente (re)'!D4)*2)+(('Simulação_Salário Inicial'!D5-'Salário inicial vigente (re)'!D4)*2)*0.265)+'Simulação_Salário Inicial'!L5</f>
        <v>6982.901200000003</v>
      </c>
      <c r="O4" s="9"/>
      <c r="P4" s="9"/>
      <c r="Q4" s="9"/>
      <c r="S4" s="9"/>
    </row>
    <row r="5" spans="2:19" x14ac:dyDescent="0.2">
      <c r="B5" s="2" t="s">
        <v>13</v>
      </c>
      <c r="C5" s="8" t="s">
        <v>19</v>
      </c>
      <c r="D5" s="3">
        <v>6333.25</v>
      </c>
      <c r="E5" s="3">
        <f t="shared" ref="E5:E8" si="0">D5*1</f>
        <v>6333.25</v>
      </c>
      <c r="F5" s="3">
        <f>(D5+E5)*Parâmetros_Gratificações!$B$12</f>
        <v>3356.6224999999999</v>
      </c>
      <c r="G5" s="3"/>
      <c r="H5" s="3">
        <f t="shared" ref="H5:H7" si="1">D5+E5+F5</f>
        <v>16023.122499999999</v>
      </c>
      <c r="I5" s="3">
        <v>785.67</v>
      </c>
      <c r="J5" s="3">
        <f t="shared" ref="J5:J8" si="2">H5+I5</f>
        <v>16808.7925</v>
      </c>
      <c r="L5" s="29">
        <f>'Salário inicial-dados oficiais'!H5-'Salário inicial vigente (re)'!H5</f>
        <v>-2.4999999986903276E-3</v>
      </c>
      <c r="M5" s="29">
        <f>((('Simulação_Salário Inicial'!D6-'Salário inicial vigente (re)'!D5)*2)+(('Simulação_Salário Inicial'!D6-'Salário inicial vigente (re)'!D5)*2)*0.265)+'Simulação_Salário Inicial'!L6</f>
        <v>9073.8955999999998</v>
      </c>
    </row>
    <row r="6" spans="2:19" x14ac:dyDescent="0.2">
      <c r="B6" s="2" t="s">
        <v>14</v>
      </c>
      <c r="C6" s="8" t="s">
        <v>20</v>
      </c>
      <c r="D6" s="3">
        <v>6751.61</v>
      </c>
      <c r="E6" s="3">
        <f t="shared" si="0"/>
        <v>6751.61</v>
      </c>
      <c r="F6" s="3">
        <f>(D6+E6)*Parâmetros_Gratificações!$B$12</f>
        <v>3578.3533000000002</v>
      </c>
      <c r="G6" s="3"/>
      <c r="H6" s="3">
        <f t="shared" si="1"/>
        <v>17081.5733</v>
      </c>
      <c r="I6" s="3">
        <v>785.67</v>
      </c>
      <c r="J6" s="3">
        <f t="shared" si="2"/>
        <v>17867.243299999998</v>
      </c>
      <c r="L6" s="29">
        <f>'Salário inicial-dados oficiais'!H6-'Salário inicial vigente (re)'!H6</f>
        <v>-3.3000000003085006E-3</v>
      </c>
      <c r="M6" s="29">
        <f>((('Simulação_Salário Inicial'!D7-'Salário inicial vigente (re)'!D6)*2)+(('Simulação_Salário Inicial'!D7-'Salário inicial vigente (re)'!D6)*2)*0.265)+'Simulação_Salário Inicial'!L7</f>
        <v>11525.870400000007</v>
      </c>
    </row>
    <row r="7" spans="2:19" x14ac:dyDescent="0.2">
      <c r="B7" s="2" t="s">
        <v>15</v>
      </c>
      <c r="C7" s="8" t="s">
        <v>21</v>
      </c>
      <c r="D7" s="3">
        <v>7151.61</v>
      </c>
      <c r="E7" s="3">
        <f t="shared" si="0"/>
        <v>7151.61</v>
      </c>
      <c r="F7" s="3">
        <f>(D7+E7)*Parâmetros_Gratificações!$B$12</f>
        <v>3790.3533000000002</v>
      </c>
      <c r="G7" s="3"/>
      <c r="H7" s="3">
        <f t="shared" si="1"/>
        <v>18093.5733</v>
      </c>
      <c r="I7" s="3">
        <v>785.67</v>
      </c>
      <c r="J7" s="3">
        <f t="shared" si="2"/>
        <v>18879.243299999998</v>
      </c>
      <c r="L7" s="29">
        <f>'Salário inicial-dados oficiais'!H7-'Salário inicial vigente (re)'!H7</f>
        <v>-3.3000000003085006E-3</v>
      </c>
      <c r="M7" s="29">
        <f>((('Simulação_Salário Inicial'!D8-'Salário inicial vigente (re)'!D7)*2)+(('Simulação_Salário Inicial'!D8-'Salário inicial vigente (re)'!D7)*2)*0.265)+'Simulação_Salário Inicial'!L8</f>
        <v>12040.168800000001</v>
      </c>
    </row>
    <row r="8" spans="2:19" x14ac:dyDescent="0.2">
      <c r="B8" s="2" t="s">
        <v>16</v>
      </c>
      <c r="C8" s="8" t="s">
        <v>22</v>
      </c>
      <c r="D8" s="3">
        <v>8732.35</v>
      </c>
      <c r="E8" s="3">
        <f t="shared" si="0"/>
        <v>8732.35</v>
      </c>
      <c r="F8" s="3">
        <f>(D8+E8)*Parâmetros_Gratificações!$B$12</f>
        <v>4628.1455000000005</v>
      </c>
      <c r="G8" s="3">
        <f>Parâmetros_Gratificações!C21*Parâmetros_Gratificações!C18</f>
        <v>1556.7720000000002</v>
      </c>
      <c r="H8" s="3">
        <f>D8+E8+F8+G8</f>
        <v>23649.617500000004</v>
      </c>
      <c r="I8" s="3">
        <v>785.67</v>
      </c>
      <c r="J8" s="3">
        <f t="shared" si="2"/>
        <v>24435.287500000002</v>
      </c>
      <c r="L8" s="29">
        <f>'Salário inicial-dados oficiais'!H8-'Salário inicial vigente (re)'!H8</f>
        <v>-7.5000000033469405E-3</v>
      </c>
      <c r="M8" s="29">
        <f>((('Simulação_Salário Inicial'!D9-'Salário inicial vigente (re)'!D8)*2)+(('Simulação_Salário Inicial'!D9-'Salário inicial vigente (re)'!D8)*2)*0.265)+'Simulação_Salário Inicial'!L9</f>
        <v>6579.8721999999925</v>
      </c>
    </row>
    <row r="11" spans="2:19" x14ac:dyDescent="0.2">
      <c r="D11" s="9"/>
    </row>
    <row r="12" spans="2:19" x14ac:dyDescent="0.2">
      <c r="D12" s="9"/>
    </row>
  </sheetData>
  <mergeCells count="1">
    <mergeCell ref="B2:J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81005-5BB9-4D5B-838F-F29319C8D208}">
  <dimension ref="B1:H10"/>
  <sheetViews>
    <sheetView showGridLines="0" workbookViewId="0">
      <selection activeCell="B9" sqref="B9"/>
    </sheetView>
  </sheetViews>
  <sheetFormatPr defaultColWidth="31.140625" defaultRowHeight="12.75" x14ac:dyDescent="0.2"/>
  <cols>
    <col min="1" max="1" width="2.28515625" style="1" customWidth="1"/>
    <col min="2" max="2" width="44.140625" style="1" bestFit="1" customWidth="1"/>
    <col min="3" max="3" width="11.42578125" style="1" customWidth="1"/>
    <col min="4" max="4" width="15" style="1" bestFit="1" customWidth="1"/>
    <col min="5" max="5" width="8.140625" style="1" bestFit="1" customWidth="1"/>
    <col min="6" max="6" width="19.7109375" style="1" bestFit="1" customWidth="1"/>
    <col min="7" max="7" width="8.140625" style="1" bestFit="1" customWidth="1"/>
    <col min="8" max="8" width="16.7109375" style="1" bestFit="1" customWidth="1"/>
    <col min="9" max="16384" width="31.140625" style="1"/>
  </cols>
  <sheetData>
    <row r="1" spans="2:8" ht="13.5" thickBot="1" x14ac:dyDescent="0.25"/>
    <row r="2" spans="2:8" ht="13.5" thickBot="1" x14ac:dyDescent="0.25">
      <c r="B2" s="60" t="s">
        <v>55</v>
      </c>
      <c r="C2" s="61"/>
      <c r="D2" s="61"/>
      <c r="E2" s="61"/>
      <c r="F2" s="61"/>
      <c r="G2" s="61"/>
      <c r="H2" s="62"/>
    </row>
    <row r="3" spans="2:8" ht="13.5" thickBot="1" x14ac:dyDescent="0.25">
      <c r="B3" s="7" t="s">
        <v>10</v>
      </c>
      <c r="C3" s="7" t="s">
        <v>56</v>
      </c>
      <c r="D3" s="7" t="s">
        <v>57</v>
      </c>
      <c r="E3" s="7" t="s">
        <v>23</v>
      </c>
      <c r="F3" s="7" t="s">
        <v>24</v>
      </c>
      <c r="G3" s="7" t="s">
        <v>25</v>
      </c>
      <c r="H3" s="7" t="s">
        <v>58</v>
      </c>
    </row>
    <row r="4" spans="2:8" ht="13.5" thickBot="1" x14ac:dyDescent="0.25">
      <c r="B4" s="21" t="s">
        <v>59</v>
      </c>
      <c r="C4" s="22" t="s">
        <v>18</v>
      </c>
      <c r="D4" s="20">
        <v>5943.87</v>
      </c>
      <c r="E4" s="20">
        <v>5943.87</v>
      </c>
      <c r="F4" s="23"/>
      <c r="G4" s="20">
        <v>3150.25</v>
      </c>
      <c r="H4" s="20">
        <v>15037.99</v>
      </c>
    </row>
    <row r="5" spans="2:8" ht="13.5" thickBot="1" x14ac:dyDescent="0.25">
      <c r="B5" s="21" t="s">
        <v>60</v>
      </c>
      <c r="C5" s="22" t="s">
        <v>19</v>
      </c>
      <c r="D5" s="20">
        <v>6333.25</v>
      </c>
      <c r="E5" s="20">
        <v>6333.25</v>
      </c>
      <c r="F5" s="24"/>
      <c r="G5" s="20">
        <v>3356.62</v>
      </c>
      <c r="H5" s="20">
        <v>16023.12</v>
      </c>
    </row>
    <row r="6" spans="2:8" ht="13.5" thickBot="1" x14ac:dyDescent="0.25">
      <c r="B6" s="21" t="s">
        <v>61</v>
      </c>
      <c r="C6" s="22" t="s">
        <v>20</v>
      </c>
      <c r="D6" s="20">
        <v>6751.61</v>
      </c>
      <c r="E6" s="20">
        <v>6751.61</v>
      </c>
      <c r="F6" s="23"/>
      <c r="G6" s="20">
        <v>3578.35</v>
      </c>
      <c r="H6" s="20">
        <v>17081.57</v>
      </c>
    </row>
    <row r="7" spans="2:8" ht="13.5" thickBot="1" x14ac:dyDescent="0.25">
      <c r="B7" s="21" t="s">
        <v>62</v>
      </c>
      <c r="C7" s="22" t="s">
        <v>21</v>
      </c>
      <c r="D7" s="20">
        <v>7151.61</v>
      </c>
      <c r="E7" s="20">
        <v>7151.61</v>
      </c>
      <c r="F7" s="23"/>
      <c r="G7" s="20">
        <v>3790.35</v>
      </c>
      <c r="H7" s="20">
        <v>18093.57</v>
      </c>
    </row>
    <row r="8" spans="2:8" ht="13.5" thickBot="1" x14ac:dyDescent="0.25">
      <c r="B8" s="21" t="s">
        <v>63</v>
      </c>
      <c r="C8" s="22" t="s">
        <v>22</v>
      </c>
      <c r="D8" s="20">
        <v>8732.35</v>
      </c>
      <c r="E8" s="20">
        <v>8732.35</v>
      </c>
      <c r="F8" s="20">
        <v>1556.77</v>
      </c>
      <c r="G8" s="20">
        <v>4628.1400000000003</v>
      </c>
      <c r="H8" s="20">
        <v>23649.61</v>
      </c>
    </row>
    <row r="9" spans="2:8" x14ac:dyDescent="0.2">
      <c r="B9" s="25" t="s">
        <v>64</v>
      </c>
      <c r="D9" s="27"/>
      <c r="E9" s="27"/>
      <c r="F9" s="27"/>
      <c r="G9" s="27"/>
      <c r="H9" s="27"/>
    </row>
    <row r="10" spans="2:8" x14ac:dyDescent="0.2">
      <c r="B10" s="26" t="s">
        <v>65</v>
      </c>
    </row>
  </sheetData>
  <mergeCells count="1">
    <mergeCell ref="B2:H2"/>
  </mergeCells>
  <hyperlinks>
    <hyperlink ref="B10" r:id="rId1" xr:uid="{5DB96A5B-95C0-40CC-82BA-0C22DBA85B58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Diferenças a receber</vt:lpstr>
      <vt:lpstr>Dif a receber DETALHADA</vt:lpstr>
      <vt:lpstr>Simulação_Salário Inicial</vt:lpstr>
      <vt:lpstr>Vencimentos corrigidos</vt:lpstr>
      <vt:lpstr>Parâmetros_Gratificações</vt:lpstr>
      <vt:lpstr>Salário inicial vigente (re)</vt:lpstr>
      <vt:lpstr>Salário inicial-dados oficiais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Grazielle Santana</dc:creator>
  <cp:lastModifiedBy>Grazielle Santana</cp:lastModifiedBy>
  <cp:lastPrinted>2024-01-25T18:53:36Z</cp:lastPrinted>
  <dcterms:created xsi:type="dcterms:W3CDTF">2024-01-24T19:10:05Z</dcterms:created>
  <dcterms:modified xsi:type="dcterms:W3CDTF">2024-02-18T23:22:24Z</dcterms:modified>
</cp:coreProperties>
</file>